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harnak\Desktop\FB status\"/>
    </mc:Choice>
  </mc:AlternateContent>
  <xr:revisionPtr revIDLastSave="0" documentId="13_ncr:1_{7F9B0F75-E51C-444B-BC8A-72B05E9CF3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omácnosti" sheetId="1" r:id="rId1"/>
    <sheet name="Zdroj-Eurostat" sheetId="3" r:id="rId2"/>
    <sheet name="Ďalšie zdroje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3" i="1"/>
  <c r="K21" i="1"/>
  <c r="K19" i="1"/>
  <c r="K20" i="1"/>
  <c r="K18" i="1"/>
  <c r="K14" i="1"/>
  <c r="K15" i="1"/>
  <c r="K16" i="1"/>
  <c r="K13" i="1"/>
  <c r="K9" i="1" l="1"/>
  <c r="K10" i="1"/>
  <c r="K11" i="1"/>
  <c r="K8" i="1"/>
  <c r="K4" i="1"/>
  <c r="K5" i="1"/>
  <c r="K6" i="1"/>
  <c r="K3" i="1"/>
  <c r="K7" i="1"/>
  <c r="K12" i="1"/>
  <c r="K17" i="1"/>
  <c r="K22" i="1"/>
  <c r="I21" i="1"/>
  <c r="I20" i="1"/>
  <c r="I16" i="1"/>
  <c r="I15" i="1"/>
  <c r="I11" i="1"/>
  <c r="I10" i="1"/>
  <c r="I6" i="1"/>
  <c r="I5" i="1"/>
  <c r="L11" i="1" l="1"/>
  <c r="L4" i="1"/>
  <c r="L3" i="1"/>
  <c r="L21" i="1"/>
  <c r="L20" i="1"/>
  <c r="I17" i="1"/>
  <c r="L10" i="1"/>
  <c r="L9" i="1"/>
  <c r="L8" i="1"/>
  <c r="I19" i="1"/>
  <c r="I18" i="1"/>
  <c r="L18" i="1" s="1"/>
  <c r="M18" i="1" s="1"/>
  <c r="I14" i="1"/>
  <c r="I13" i="1"/>
  <c r="L13" i="1" s="1"/>
  <c r="M13" i="1" s="1"/>
  <c r="I9" i="1"/>
  <c r="O9" i="1" s="1"/>
  <c r="I8" i="1"/>
  <c r="I3" i="1"/>
  <c r="I4" i="1"/>
  <c r="M10" i="1" l="1"/>
  <c r="M21" i="1"/>
  <c r="M3" i="1"/>
  <c r="M4" i="1"/>
  <c r="M9" i="1"/>
  <c r="M20" i="1"/>
  <c r="M8" i="1"/>
  <c r="M11" i="1"/>
  <c r="O13" i="1"/>
  <c r="I7" i="1"/>
  <c r="O8" i="1"/>
  <c r="O18" i="1"/>
  <c r="O10" i="1"/>
  <c r="I22" i="1"/>
  <c r="L22" i="1" s="1"/>
  <c r="M22" i="1" s="1"/>
  <c r="O21" i="1"/>
  <c r="O20" i="1"/>
  <c r="L16" i="1"/>
  <c r="M16" i="1" s="1"/>
  <c r="L17" i="1"/>
  <c r="M17" i="1" s="1"/>
  <c r="L15" i="1"/>
  <c r="M15" i="1" s="1"/>
  <c r="L14" i="1"/>
  <c r="M14" i="1" s="1"/>
  <c r="L19" i="1"/>
  <c r="M19" i="1" s="1"/>
  <c r="O4" i="1"/>
  <c r="O19" i="1" l="1"/>
  <c r="O14" i="1"/>
  <c r="O16" i="1"/>
  <c r="O15" i="1"/>
  <c r="O17" i="1"/>
  <c r="O22" i="1"/>
  <c r="H6" i="1"/>
  <c r="L6" i="1" s="1"/>
  <c r="H5" i="1"/>
  <c r="L5" i="1" s="1"/>
  <c r="O11" i="1"/>
  <c r="O3" i="1"/>
  <c r="H7" i="1"/>
  <c r="L7" i="1" s="1"/>
  <c r="M5" i="1" l="1"/>
  <c r="M6" i="1"/>
  <c r="M7" i="1"/>
  <c r="O7" i="1"/>
  <c r="O5" i="1"/>
  <c r="O6" i="1"/>
  <c r="O29" i="1" l="1"/>
  <c r="O28" i="1"/>
  <c r="E29" i="1" l="1"/>
  <c r="E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Harňák Kamil</author>
  </authors>
  <commentList>
    <comment ref="I6" authorId="0" shapeId="0" xr:uid="{DEB45BA9-0B49-4B75-87DD-E2EB8C3D3734}">
      <text>
        <r>
          <rPr>
            <b/>
            <sz val="9"/>
            <color indexed="81"/>
            <rFont val="Segoe UI"/>
            <family val="2"/>
            <charset val="238"/>
          </rPr>
          <t>Harňák Kamil:</t>
        </r>
        <r>
          <rPr>
            <sz val="9"/>
            <color indexed="81"/>
            <rFont val="Segoe UI"/>
            <family val="2"/>
            <charset val="238"/>
          </rPr>
          <t xml:space="preserve">
Pravdepodobne nekorektný údaj v Eurostate</t>
        </r>
      </text>
    </comment>
    <comment ref="O6" authorId="0" shapeId="0" xr:uid="{F3DB0BAE-7B1B-4814-99AD-CC4E5C517404}">
      <text>
        <r>
          <rPr>
            <b/>
            <sz val="9"/>
            <color indexed="81"/>
            <rFont val="Segoe UI"/>
            <family val="2"/>
            <charset val="238"/>
          </rPr>
          <t>Harňák Kamil:</t>
        </r>
        <r>
          <rPr>
            <sz val="9"/>
            <color indexed="81"/>
            <rFont val="Segoe UI"/>
            <family val="2"/>
            <charset val="238"/>
          </rPr>
          <t xml:space="preserve">
Výsledok je ovplyvnený pravdepodobne nekorektným vstupom (I6)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Harňák Kamil</author>
  </authors>
  <commentList>
    <comment ref="E21" authorId="0" shapeId="0" xr:uid="{3B68C3C4-58C6-49A0-800D-682EE26BA452}">
      <text>
        <r>
          <rPr>
            <b/>
            <sz val="9"/>
            <color indexed="81"/>
            <rFont val="Segoe UI"/>
            <family val="2"/>
            <charset val="238"/>
          </rPr>
          <t>Harňák Kamil:</t>
        </r>
        <r>
          <rPr>
            <sz val="9"/>
            <color indexed="81"/>
            <rFont val="Segoe UI"/>
            <family val="2"/>
            <charset val="238"/>
          </rPr>
          <t xml:space="preserve">
Pravdepodobne nekorektný údaj v Eurostate, nevstupuje do výpočtu</t>
        </r>
      </text>
    </comment>
    <comment ref="B22" authorId="0" shapeId="0" xr:uid="{0413CC4F-2AAC-45EF-B203-F801021147C6}">
      <text>
        <r>
          <rPr>
            <b/>
            <sz val="9"/>
            <color indexed="81"/>
            <rFont val="Segoe UI"/>
            <family val="2"/>
            <charset val="238"/>
          </rPr>
          <t>Harňák Kamil:</t>
        </r>
        <r>
          <rPr>
            <sz val="9"/>
            <color indexed="81"/>
            <rFont val="Segoe UI"/>
            <family val="2"/>
            <charset val="238"/>
          </rPr>
          <t xml:space="preserve">
Pravdepodobne nekorektný údaj v Eurostate</t>
        </r>
      </text>
    </comment>
  </commentList>
</comments>
</file>

<file path=xl/sharedStrings.xml><?xml version="1.0" encoding="utf-8"?>
<sst xmlns="http://schemas.openxmlformats.org/spreadsheetml/2006/main" count="133" uniqueCount="68">
  <si>
    <t>aktuálna spotreba (MWh/rok)</t>
  </si>
  <si>
    <t>Elektrina</t>
  </si>
  <si>
    <t>Plyn</t>
  </si>
  <si>
    <t>Slovensko</t>
  </si>
  <si>
    <t>Cena po zvýšení (EUR/MWh)</t>
  </si>
  <si>
    <t>Poľsko</t>
  </si>
  <si>
    <t xml:space="preserve">Česko </t>
  </si>
  <si>
    <t>Maďarsko</t>
  </si>
  <si>
    <t>Rakúsko</t>
  </si>
  <si>
    <t>Scenár navýšenia ceny nad 100%</t>
  </si>
  <si>
    <t>Využitie energie</t>
  </si>
  <si>
    <t>Spotreba do 2,5MWh r 2021</t>
  </si>
  <si>
    <t>SR</t>
  </si>
  <si>
    <t>PL</t>
  </si>
  <si>
    <t>HU</t>
  </si>
  <si>
    <t>CZ</t>
  </si>
  <si>
    <t>Energy and supply</t>
  </si>
  <si>
    <t>Network costs</t>
  </si>
  <si>
    <t>Taxes, fees, levies and charges</t>
  </si>
  <si>
    <t>Value added tax (VAT)</t>
  </si>
  <si>
    <t>Spotreba od 5 MWh do 15 MWh r 2021</t>
  </si>
  <si>
    <t>Limity spotreby</t>
  </si>
  <si>
    <t>nad 2,5 MWh</t>
  </si>
  <si>
    <t xml:space="preserve"> do 2,5 MWh</t>
  </si>
  <si>
    <t>nad 24 MWh</t>
  </si>
  <si>
    <t xml:space="preserve"> do 24 MWh</t>
  </si>
  <si>
    <t>ohrev vody, kúrenie, bežná spotreba</t>
  </si>
  <si>
    <t>bežná spotreba</t>
  </si>
  <si>
    <t>Strop silovej zložkypodľa limitu spotreby (EUR/MWh)</t>
  </si>
  <si>
    <t>Pomoc štátu na jednu domácnosť za rok 2023 (EUR)</t>
  </si>
  <si>
    <t>Teplo</t>
  </si>
  <si>
    <t>NA</t>
  </si>
  <si>
    <r>
      <t xml:space="preserve">Priemerná spotreba domácnosti podľa typu využitia (MWh/rok)
</t>
    </r>
    <r>
      <rPr>
        <i/>
        <sz val="9"/>
        <color theme="1"/>
        <rFont val="Calibri"/>
        <family val="2"/>
        <charset val="238"/>
        <scheme val="minor"/>
      </rPr>
      <t>Zdroj:ISP</t>
    </r>
  </si>
  <si>
    <r>
      <t xml:space="preserve">Cena distribúcie + poplatkov 
(EUR/MWh)
</t>
    </r>
    <r>
      <rPr>
        <i/>
        <sz val="9"/>
        <color theme="1"/>
        <rFont val="Calibri"/>
        <family val="2"/>
        <charset val="238"/>
        <scheme val="minor"/>
      </rPr>
      <t>Zdroj :Eurostat</t>
    </r>
  </si>
  <si>
    <t>Regulovná koncová cena bez DPH 
(EUR/MWh)</t>
  </si>
  <si>
    <r>
      <t xml:space="preserve">Forward k 25.11.22
(EUR/MWh)
</t>
    </r>
    <r>
      <rPr>
        <i/>
        <sz val="9"/>
        <color theme="1"/>
        <rFont val="Calibri"/>
        <family val="2"/>
        <charset val="238"/>
        <scheme val="minor"/>
      </rPr>
      <t>Zdroj :URSO</t>
    </r>
  </si>
  <si>
    <t>MODEL DOPADOV ENERGETICKÝCH OPATRENÍ NA DOMÁCNOSTI V4</t>
  </si>
  <si>
    <t>Odhadovaná cena pre domácnosť za rok 2023 zahŕňajúca opatrenia 
s DPH (EUR)</t>
  </si>
  <si>
    <t>Odhadovaná cena pre domácnosť za rok 2023 zahŕňajúca opatrenia 
bez DPH (EUR)</t>
  </si>
  <si>
    <t>Typ energie</t>
  </si>
  <si>
    <t>Krajina</t>
  </si>
  <si>
    <t>https://ec.europa.eu/eurostat/databrowser/view/NRG_PC_202_C__custom_4027317/default/table?lang=en</t>
  </si>
  <si>
    <t>https://ec.europa.eu/eurostat/databrowser/view/NRG_PC_204_C/default/table?lang=en&amp;category=nrg.nrg_price.nrg_pc</t>
  </si>
  <si>
    <r>
      <t xml:space="preserve">ELEKTRINA </t>
    </r>
    <r>
      <rPr>
        <sz val="14"/>
        <color theme="1"/>
        <rFont val="Calibri"/>
        <family val="2"/>
        <charset val="238"/>
        <scheme val="minor"/>
      </rPr>
      <t>- cenové komponenty pre domácnosti</t>
    </r>
  </si>
  <si>
    <t>PLYN- cenové komponenty pre domácnosti</t>
  </si>
  <si>
    <t>Cena  (EUR)za 1 MWh</t>
  </si>
  <si>
    <t>Cena (EUR) za 1MWh</t>
  </si>
  <si>
    <t>Cena (EUR) za 1 MWh</t>
  </si>
  <si>
    <t>Spotreba od 5,6 MWh do 55 MWh r 2021</t>
  </si>
  <si>
    <t>Spotreba do 5,6 MWh r 2021</t>
  </si>
  <si>
    <t>Elektrina, plyn</t>
  </si>
  <si>
    <t>https://kormany.hu/hirek/a-rezsicsokkentes-tovabbra-is-vedi-a-magyar-csaladokat-elkeszult-a-rezsicsokkentes-uj-szabalyozasa</t>
  </si>
  <si>
    <t>https://orka.sejm.gov.pl/proc9.nsf/ustawy/2697_u.htm</t>
  </si>
  <si>
    <t>teplo</t>
  </si>
  <si>
    <t>https://www.sejm.gov.pl/Sejm9.nsf/PrzebiegProc.xsp?id=548E9C764065C2AAC12588A90026B396#xd_co_f=M2ZjYTVlNWQtZDQyYS00MTBhLWExYjEtYzgzZjE0OTFiNWZm~</t>
  </si>
  <si>
    <t>https://energia.rp.pl/gaz/art37537611-sejm-zamrozil-ceny-gazu-na-kolejny-rok</t>
  </si>
  <si>
    <t>https://www.sejm.gov.pl/sejm9.nsf/PrzebiegProc.xsp?id=E8EF732AB4D8AEC4C12589080043B3C4</t>
  </si>
  <si>
    <t>https://www.mpo.cz/cz/rozcestnik/pro-media/tiskove-zpravy/narizeni-k-zastropovani-cen-energii-je-v-mezirezortnim-pripominkovem-rizeni--270170/</t>
  </si>
  <si>
    <t>https://www.mpo.cz/cz/rozcestnik/pro-media/tiskove-zpravy/vlada-schvalila-zastropovani-cen-energii--pomuze-jak-domacnostem--tak-firmam--270228/</t>
  </si>
  <si>
    <t>https://www.mpo.cz/cz/rozcestnik/pro-media/tiskove-zpravy/vlada-rozsirila-a-upresnila-kontraktacni-povinnost--nove-se-bude-vztahovat-take-na-vetsi-odberatele-plynu--270616/</t>
  </si>
  <si>
    <t>https://www.mpo.cz/cz/rozcestnik/pro-media/tiskove-zpravy/vlada-rozsirila-vycet-subjektu--ktere-budou-mit-narok-na-strop-cen-energii--270701/</t>
  </si>
  <si>
    <t>https://www.mpo.cz/cz/rozcestnik/pro-media/tiskove-zpravy/vlada-predstavila-pravidla-pro-zastropovani-cen-elektriny-a-plynu-pro-vsechny-maloodberatele--269818/</t>
  </si>
  <si>
    <t>https://www.energiezamene.cz/</t>
  </si>
  <si>
    <t>ČESKO</t>
  </si>
  <si>
    <t>POĽSKO</t>
  </si>
  <si>
    <t>MAĎARSKO</t>
  </si>
  <si>
    <t>Odhadovaný mesačný účet (s DPH) pre priemernú domácnosť zahŕňajúci opatrenia štátu (EUR)</t>
  </si>
  <si>
    <t xml:space="preserve"> Mesačný účet  
(s DPH) v roku 2023 pre priemernú domácnosť pri trhovej cene (Forward)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</si>
</sst>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name val="Calibri Light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6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0" xfId="0" applyFont="1"/>
    <xf numFmtId="0" fontId="5" fillId="0" borderId="0" xfId="0" applyFont="1"/>
    <xf numFmtId="0" fontId="4" fillId="0" borderId="0" xfId="0" applyFont="1"/>
    <xf numFmtId="0" fontId="7" fillId="2" borderId="3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1" xfId="0" applyFont="1" applyBorder="1"/>
    <xf numFmtId="3" fontId="4" fillId="0" borderId="1" xfId="0" applyNumberFormat="1" applyFont="1" applyBorder="1"/>
    <xf numFmtId="0" fontId="4" fillId="0" borderId="5" xfId="0" applyFont="1" applyBorder="1"/>
    <xf numFmtId="0" fontId="4" fillId="0" borderId="6" xfId="0" applyFont="1" applyBorder="1"/>
    <xf numFmtId="3" fontId="4" fillId="0" borderId="6" xfId="0" applyNumberFormat="1" applyFont="1" applyBorder="1"/>
    <xf numFmtId="0" fontId="6" fillId="4" borderId="2" xfId="0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0" fontId="4" fillId="0" borderId="8" xfId="0" applyFont="1" applyBorder="1"/>
    <xf numFmtId="0" fontId="4" fillId="0" borderId="9" xfId="0" applyFont="1" applyBorder="1"/>
    <xf numFmtId="0" fontId="1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/>
    <xf numFmtId="0" fontId="14" fillId="0" borderId="1" xfId="0" applyFont="1" applyBorder="1"/>
    <xf numFmtId="9" fontId="0" fillId="0" borderId="0" xfId="1" applyFont="1"/>
    <xf numFmtId="0" fontId="0" fillId="0" borderId="10" xfId="0" applyBorder="1"/>
    <xf numFmtId="0" fontId="0" fillId="0" borderId="10" xfId="0" applyBorder="1" applyAlignment="1">
      <alignment horizontal="center"/>
    </xf>
    <xf numFmtId="3" fontId="0" fillId="0" borderId="10" xfId="0" applyNumberFormat="1" applyBorder="1"/>
    <xf numFmtId="0" fontId="10" fillId="0" borderId="10" xfId="0" applyFont="1" applyBorder="1"/>
    <xf numFmtId="1" fontId="0" fillId="0" borderId="10" xfId="0" applyNumberFormat="1" applyBorder="1"/>
    <xf numFmtId="0" fontId="0" fillId="0" borderId="11" xfId="0" applyBorder="1"/>
    <xf numFmtId="164" fontId="0" fillId="0" borderId="11" xfId="0" applyNumberFormat="1" applyBorder="1" applyAlignment="1">
      <alignment horizontal="center"/>
    </xf>
    <xf numFmtId="164" fontId="0" fillId="0" borderId="11" xfId="0" applyNumberFormat="1" applyBorder="1"/>
    <xf numFmtId="3" fontId="0" fillId="0" borderId="11" xfId="0" applyNumberFormat="1" applyBorder="1"/>
    <xf numFmtId="1" fontId="10" fillId="0" borderId="11" xfId="0" applyNumberFormat="1" applyFont="1" applyBorder="1"/>
    <xf numFmtId="1" fontId="0" fillId="0" borderId="11" xfId="0" applyNumberFormat="1" applyBorder="1"/>
    <xf numFmtId="0" fontId="8" fillId="0" borderId="10" xfId="0" applyFont="1" applyBorder="1"/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1" fontId="10" fillId="0" borderId="10" xfId="0" applyNumberFormat="1" applyFont="1" applyBorder="1"/>
    <xf numFmtId="0" fontId="0" fillId="0" borderId="11" xfId="0" applyBorder="1" applyAlignment="1">
      <alignment horizontal="center"/>
    </xf>
    <xf numFmtId="1" fontId="8" fillId="0" borderId="10" xfId="0" applyNumberFormat="1" applyFont="1" applyBorder="1" applyAlignment="1">
      <alignment horizontal="right" vertical="center" wrapText="1"/>
    </xf>
    <xf numFmtId="0" fontId="8" fillId="0" borderId="11" xfId="0" applyFont="1" applyBorder="1"/>
    <xf numFmtId="0" fontId="9" fillId="0" borderId="1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1" fontId="0" fillId="0" borderId="10" xfId="0" applyNumberForma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3" fontId="0" fillId="0" borderId="13" xfId="0" applyNumberFormat="1" applyBorder="1"/>
    <xf numFmtId="3" fontId="0" fillId="0" borderId="15" xfId="0" applyNumberFormat="1" applyBorder="1"/>
    <xf numFmtId="3" fontId="6" fillId="0" borderId="15" xfId="0" applyNumberFormat="1" applyFont="1" applyBorder="1"/>
    <xf numFmtId="3" fontId="0" fillId="0" borderId="17" xfId="0" applyNumberFormat="1" applyBorder="1"/>
    <xf numFmtId="0" fontId="0" fillId="0" borderId="19" xfId="0" applyBorder="1"/>
    <xf numFmtId="0" fontId="8" fillId="0" borderId="19" xfId="0" applyFont="1" applyBorder="1" applyAlignment="1">
      <alignment horizontal="right" vertical="center" wrapText="1"/>
    </xf>
    <xf numFmtId="1" fontId="0" fillId="0" borderId="19" xfId="0" applyNumberFormat="1" applyBorder="1"/>
    <xf numFmtId="3" fontId="0" fillId="0" borderId="19" xfId="0" applyNumberFormat="1" applyBorder="1"/>
    <xf numFmtId="0" fontId="17" fillId="0" borderId="0" xfId="0" applyFont="1"/>
    <xf numFmtId="0" fontId="20" fillId="0" borderId="1" xfId="0" applyFont="1" applyBorder="1"/>
    <xf numFmtId="0" fontId="21" fillId="0" borderId="1" xfId="0" applyFont="1" applyBorder="1"/>
    <xf numFmtId="0" fontId="22" fillId="0" borderId="0" xfId="2"/>
    <xf numFmtId="0" fontId="0" fillId="0" borderId="0" xfId="0" applyAlignment="1">
      <alignment vertical="center"/>
    </xf>
    <xf numFmtId="0" fontId="22" fillId="0" borderId="0" xfId="2" applyAlignment="1">
      <alignment vertical="center"/>
    </xf>
    <xf numFmtId="0" fontId="24" fillId="8" borderId="0" xfId="0" applyFont="1" applyFill="1" applyAlignment="1">
      <alignment vertical="center"/>
    </xf>
    <xf numFmtId="0" fontId="24" fillId="6" borderId="0" xfId="0" applyFont="1" applyFill="1" applyAlignment="1">
      <alignment vertical="center"/>
    </xf>
    <xf numFmtId="0" fontId="24" fillId="5" borderId="0" xfId="0" applyFont="1" applyFill="1" applyAlignment="1">
      <alignment vertical="center"/>
    </xf>
    <xf numFmtId="0" fontId="1" fillId="5" borderId="16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10" fillId="0" borderId="20" xfId="0" applyNumberFormat="1" applyFont="1" applyBorder="1"/>
    <xf numFmtId="0" fontId="10" fillId="0" borderId="19" xfId="0" applyFont="1" applyBorder="1" applyAlignment="1">
      <alignment horizontal="right" vertical="center" wrapText="1"/>
    </xf>
    <xf numFmtId="0" fontId="3" fillId="2" borderId="21" xfId="0" applyFont="1" applyFill="1" applyBorder="1" applyAlignment="1">
      <alignment horizontal="center" vertical="center" wrapText="1"/>
    </xf>
    <xf numFmtId="1" fontId="0" fillId="0" borderId="0" xfId="0" applyNumberFormat="1" applyBorder="1"/>
    <xf numFmtId="3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2" xfId="0" applyBorder="1"/>
    <xf numFmtId="0" fontId="0" fillId="0" borderId="23" xfId="0" applyBorder="1"/>
    <xf numFmtId="0" fontId="8" fillId="0" borderId="0" xfId="0" applyFont="1" applyBorder="1"/>
    <xf numFmtId="0" fontId="8" fillId="0" borderId="0" xfId="0" applyFont="1" applyBorder="1" applyAlignment="1">
      <alignment horizontal="right" vertical="center" wrapText="1"/>
    </xf>
    <xf numFmtId="1" fontId="8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0" fillId="0" borderId="24" xfId="0" applyBorder="1"/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1" fontId="10" fillId="0" borderId="0" xfId="0" applyNumberFormat="1" applyFont="1" applyBorder="1"/>
    <xf numFmtId="1" fontId="9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/>
    <xf numFmtId="0" fontId="1" fillId="2" borderId="25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1" fontId="6" fillId="0" borderId="0" xfId="0" applyNumberFormat="1" applyFont="1" applyBorder="1"/>
    <xf numFmtId="1" fontId="0" fillId="0" borderId="0" xfId="0" applyNumberFormat="1" applyBorder="1" applyAlignment="1">
      <alignment horizontal="right" vertical="center" wrapText="1"/>
    </xf>
  </cellXfs>
  <cellStyles count="3">
    <cellStyle name="Hypertextové prepojenie" xfId="2" builtinId="8"/>
    <cellStyle name="Normálna" xfId="0" builtinId="0"/>
    <cellStyle name="Percentá" xfId="1" builtinId="5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c.europa.eu/eurostat/databrowser/view/NRG_PC_204_C/default/table?lang=en&amp;category=nrg.nrg_price.nrg_pc" TargetMode="External"/><Relationship Id="rId1" Type="http://schemas.openxmlformats.org/officeDocument/2006/relationships/hyperlink" Target="https://ec.europa.eu/eurostat/databrowser/view/NRG_PC_202_C__custom_4027317/default/table?lang=en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po.cz/cz/rozcestnik/pro-media/tiskove-zpravy/vlada-rozsirila-a-upresnila-kontraktacni-povinnost--nove-se-bude-vztahovat-take-na-vetsi-odberatele-plynu--270616/" TargetMode="External"/><Relationship Id="rId3" Type="http://schemas.openxmlformats.org/officeDocument/2006/relationships/hyperlink" Target="https://www.sejm.gov.pl/Sejm9.nsf/PrzebiegProc.xsp?id=548E9C764065C2AAC12588A90026B396" TargetMode="External"/><Relationship Id="rId7" Type="http://schemas.openxmlformats.org/officeDocument/2006/relationships/hyperlink" Target="https://www.mpo.cz/cz/rozcestnik/pro-media/tiskove-zpravy/vlada-schvalila-zastropovani-cen-energii--pomuze-jak-domacnostem--tak-firmam--270228/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orka.sejm.gov.pl/proc9.nsf/ustawy/2697_u.htm" TargetMode="External"/><Relationship Id="rId1" Type="http://schemas.openxmlformats.org/officeDocument/2006/relationships/hyperlink" Target="https://kormany.hu/hirek/a-rezsicsokkentes-tovabbra-is-vedi-a-magyar-csaladokat-elkeszult-a-rezsicsokkentes-uj-szabalyozasa" TargetMode="External"/><Relationship Id="rId6" Type="http://schemas.openxmlformats.org/officeDocument/2006/relationships/hyperlink" Target="https://www.mpo.cz/cz/rozcestnik/pro-media/tiskove-zpravy/narizeni-k-zastropovani-cen-energii-je-v-mezirezortnim-pripominkovem-rizeni--270170/" TargetMode="External"/><Relationship Id="rId11" Type="http://schemas.openxmlformats.org/officeDocument/2006/relationships/hyperlink" Target="https://www.energiezamene.cz/" TargetMode="External"/><Relationship Id="rId5" Type="http://schemas.openxmlformats.org/officeDocument/2006/relationships/hyperlink" Target="https://www.sejm.gov.pl/sejm9.nsf/PrzebiegProc.xsp?id=E8EF732AB4D8AEC4C12589080043B3C4" TargetMode="External"/><Relationship Id="rId10" Type="http://schemas.openxmlformats.org/officeDocument/2006/relationships/hyperlink" Target="https://www.mpo.cz/cz/rozcestnik/pro-media/tiskove-zpravy/vlada-predstavila-pravidla-pro-zastropovani-cen-elektriny-a-plynu-pro-vsechny-maloodberatele--269818/" TargetMode="External"/><Relationship Id="rId4" Type="http://schemas.openxmlformats.org/officeDocument/2006/relationships/hyperlink" Target="https://energia.rp.pl/gaz/art37537611-sejm-zamrozil-ceny-gazu-na-kolejny-rok" TargetMode="External"/><Relationship Id="rId9" Type="http://schemas.openxmlformats.org/officeDocument/2006/relationships/hyperlink" Target="https://www.mpo.cz/cz/rozcestnik/pro-media/tiskove-zpravy/vlada-rozsirila-vycet-subjektu--ktere-budou-mit-narok-na-strop-cen-energii--27070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9"/>
  <sheetViews>
    <sheetView showGridLines="0" tabSelected="1" zoomScale="89" workbookViewId="0">
      <selection activeCell="L36" sqref="L36"/>
    </sheetView>
  </sheetViews>
  <sheetFormatPr defaultRowHeight="15" x14ac:dyDescent="0.25"/>
  <cols>
    <col min="1" max="1" width="2.85546875" customWidth="1"/>
    <col min="2" max="2" width="12.7109375" customWidth="1"/>
    <col min="3" max="3" width="12.42578125" customWidth="1"/>
    <col min="4" max="4" width="37.28515625" customWidth="1"/>
    <col min="5" max="5" width="22" customWidth="1"/>
    <col min="6" max="6" width="14" customWidth="1"/>
    <col min="7" max="7" width="22.42578125" customWidth="1"/>
    <col min="8" max="9" width="23.42578125" customWidth="1"/>
    <col min="10" max="11" width="18.5703125" customWidth="1"/>
    <col min="12" max="14" width="23.85546875" customWidth="1"/>
    <col min="15" max="15" width="19.85546875" customWidth="1"/>
  </cols>
  <sheetData>
    <row r="1" spans="2:15" ht="22.5" customHeight="1" thickBot="1" x14ac:dyDescent="0.4">
      <c r="B1" s="54" t="s">
        <v>36</v>
      </c>
    </row>
    <row r="2" spans="2:15" ht="93.75" customHeight="1" x14ac:dyDescent="0.25">
      <c r="B2" s="99" t="s">
        <v>40</v>
      </c>
      <c r="C2" s="100" t="s">
        <v>39</v>
      </c>
      <c r="D2" s="79" t="s">
        <v>10</v>
      </c>
      <c r="E2" s="79" t="s">
        <v>32</v>
      </c>
      <c r="F2" s="79" t="s">
        <v>21</v>
      </c>
      <c r="G2" s="79" t="s">
        <v>28</v>
      </c>
      <c r="H2" s="79" t="s">
        <v>34</v>
      </c>
      <c r="I2" s="79" t="s">
        <v>33</v>
      </c>
      <c r="J2" s="79" t="s">
        <v>35</v>
      </c>
      <c r="K2" s="79" t="s">
        <v>67</v>
      </c>
      <c r="L2" s="79" t="s">
        <v>38</v>
      </c>
      <c r="M2" s="79" t="s">
        <v>37</v>
      </c>
      <c r="N2" s="79" t="s">
        <v>66</v>
      </c>
      <c r="O2" s="101" t="s">
        <v>29</v>
      </c>
    </row>
    <row r="3" spans="2:15" x14ac:dyDescent="0.25">
      <c r="B3" s="65" t="s">
        <v>3</v>
      </c>
      <c r="C3" s="24" t="s">
        <v>1</v>
      </c>
      <c r="D3" s="24" t="s">
        <v>26</v>
      </c>
      <c r="E3" s="25">
        <v>8.6999999999999993</v>
      </c>
      <c r="F3" s="24"/>
      <c r="G3" s="26"/>
      <c r="H3" s="26">
        <v>158.24</v>
      </c>
      <c r="I3" s="27">
        <f>'Zdroj-Eurostat'!B13+'Zdroj-Eurostat'!B14-'Zdroj-Eurostat'!B15</f>
        <v>63</v>
      </c>
      <c r="J3" s="28">
        <v>345.1</v>
      </c>
      <c r="K3" s="28">
        <f>J3*E3/12*1.2</f>
        <v>300.23699999999997</v>
      </c>
      <c r="L3" s="26">
        <f>H3*E3</f>
        <v>1376.6879999999999</v>
      </c>
      <c r="M3" s="26">
        <f>L3*1.2</f>
        <v>1652.0255999999997</v>
      </c>
      <c r="N3" s="26">
        <f>M3/12</f>
        <v>137.66879999999998</v>
      </c>
      <c r="O3" s="46">
        <f t="shared" ref="O3:O11" si="0">(J3+I3)*E3-L3</f>
        <v>2173.7820000000002</v>
      </c>
    </row>
    <row r="4" spans="2:15" x14ac:dyDescent="0.25">
      <c r="B4" s="66"/>
      <c r="C4" s="82"/>
      <c r="D4" s="82" t="s">
        <v>27</v>
      </c>
      <c r="E4" s="83">
        <v>2.2999999999999998</v>
      </c>
      <c r="F4" s="82"/>
      <c r="G4" s="81"/>
      <c r="H4" s="81">
        <v>158.24</v>
      </c>
      <c r="I4" s="96">
        <f>'Zdroj-Eurostat'!B6+'Zdroj-Eurostat'!B7-'Zdroj-Eurostat'!B8</f>
        <v>91.500000000000014</v>
      </c>
      <c r="J4" s="80">
        <v>345.1</v>
      </c>
      <c r="K4" s="80">
        <f t="shared" ref="K4:K6" si="1">J4*E4/12*1.2</f>
        <v>79.37299999999999</v>
      </c>
      <c r="L4" s="81">
        <f t="shared" ref="L4:L7" si="2">H4*E4</f>
        <v>363.952</v>
      </c>
      <c r="M4" s="81">
        <f t="shared" ref="M4:M7" si="3">L4*1.2</f>
        <v>436.74239999999998</v>
      </c>
      <c r="N4" s="81">
        <f t="shared" ref="N4:N21" si="4">M4/12</f>
        <v>36.395199999999996</v>
      </c>
      <c r="O4" s="47">
        <f t="shared" si="0"/>
        <v>640.22799999999995</v>
      </c>
    </row>
    <row r="5" spans="2:15" x14ac:dyDescent="0.25">
      <c r="B5" s="66"/>
      <c r="C5" s="82" t="s">
        <v>2</v>
      </c>
      <c r="D5" s="82" t="s">
        <v>26</v>
      </c>
      <c r="E5" s="83">
        <v>29</v>
      </c>
      <c r="F5" s="82"/>
      <c r="G5" s="85"/>
      <c r="H5" s="85">
        <f>36.66*1.15</f>
        <v>42.158999999999992</v>
      </c>
      <c r="I5" s="96">
        <f>'Zdroj-Eurostat'!B29+'Zdroj-Eurostat'!B30-'Zdroj-Eurostat'!B31</f>
        <v>15.6</v>
      </c>
      <c r="J5" s="80">
        <v>133.28</v>
      </c>
      <c r="K5" s="80">
        <f t="shared" si="1"/>
        <v>386.51199999999994</v>
      </c>
      <c r="L5" s="81">
        <f t="shared" si="2"/>
        <v>1222.6109999999999</v>
      </c>
      <c r="M5" s="81">
        <f t="shared" si="3"/>
        <v>1467.1331999999998</v>
      </c>
      <c r="N5" s="81">
        <f t="shared" si="4"/>
        <v>122.26109999999998</v>
      </c>
      <c r="O5" s="47">
        <f t="shared" si="0"/>
        <v>3094.9089999999997</v>
      </c>
    </row>
    <row r="6" spans="2:15" x14ac:dyDescent="0.25">
      <c r="B6" s="66"/>
      <c r="C6" s="82"/>
      <c r="D6" s="82" t="s">
        <v>27</v>
      </c>
      <c r="E6" s="94">
        <v>0.61</v>
      </c>
      <c r="F6" s="95"/>
      <c r="G6" s="85"/>
      <c r="H6" s="85">
        <f>36.66*1.15</f>
        <v>42.158999999999992</v>
      </c>
      <c r="I6" s="102">
        <f>'Zdroj-Eurostat'!B22+'Zdroj-Eurostat'!B23-'Zdroj-Eurostat'!B24</f>
        <v>58.199999999999996</v>
      </c>
      <c r="J6" s="80">
        <v>133.28</v>
      </c>
      <c r="K6" s="80">
        <f t="shared" si="1"/>
        <v>8.1300799999999995</v>
      </c>
      <c r="L6" s="81">
        <f t="shared" si="2"/>
        <v>25.716989999999996</v>
      </c>
      <c r="M6" s="81">
        <f t="shared" si="3"/>
        <v>30.860387999999993</v>
      </c>
      <c r="N6" s="81">
        <f t="shared" si="4"/>
        <v>2.5716989999999993</v>
      </c>
      <c r="O6" s="48">
        <f t="shared" si="0"/>
        <v>91.085809999999995</v>
      </c>
    </row>
    <row r="7" spans="2:15" hidden="1" x14ac:dyDescent="0.25">
      <c r="B7" s="67"/>
      <c r="C7" s="29" t="s">
        <v>30</v>
      </c>
      <c r="D7" s="29" t="s">
        <v>26</v>
      </c>
      <c r="E7" s="30">
        <v>7</v>
      </c>
      <c r="F7" s="31"/>
      <c r="G7" s="29"/>
      <c r="H7" s="32">
        <f>83*1.15</f>
        <v>95.449999999999989</v>
      </c>
      <c r="I7" s="33">
        <f>I5</f>
        <v>15.6</v>
      </c>
      <c r="J7" s="34">
        <v>133.28</v>
      </c>
      <c r="K7" s="34">
        <f t="shared" ref="K7:K22" si="5">J7*E7/12</f>
        <v>77.74666666666667</v>
      </c>
      <c r="L7" s="32">
        <f t="shared" si="2"/>
        <v>668.14999999999986</v>
      </c>
      <c r="M7" s="32">
        <f t="shared" si="3"/>
        <v>801.77999999999986</v>
      </c>
      <c r="N7" s="32">
        <f t="shared" si="4"/>
        <v>66.814999999999984</v>
      </c>
      <c r="O7" s="49">
        <f t="shared" si="0"/>
        <v>374.01</v>
      </c>
    </row>
    <row r="8" spans="2:15" ht="13.5" customHeight="1" x14ac:dyDescent="0.25">
      <c r="B8" s="68" t="s">
        <v>7</v>
      </c>
      <c r="C8" s="87" t="s">
        <v>1</v>
      </c>
      <c r="D8" s="24" t="s">
        <v>26</v>
      </c>
      <c r="E8" s="25">
        <v>8.6999999999999993</v>
      </c>
      <c r="F8" s="35" t="s">
        <v>22</v>
      </c>
      <c r="G8" s="36"/>
      <c r="H8" s="37">
        <v>170</v>
      </c>
      <c r="I8" s="38">
        <f>'Zdroj-Eurostat'!D13+'Zdroj-Eurostat'!D14-'Zdroj-Eurostat'!D15</f>
        <v>43.9</v>
      </c>
      <c r="J8" s="28">
        <v>345.1</v>
      </c>
      <c r="K8" s="28">
        <f>J8*E8/12*1.27</f>
        <v>317.75082500000002</v>
      </c>
      <c r="L8" s="26">
        <f>(2.5*H9)+(E8-2.5)*H8</f>
        <v>1271.4999999999998</v>
      </c>
      <c r="M8" s="26">
        <f>L8*1.27</f>
        <v>1614.8049999999998</v>
      </c>
      <c r="N8" s="26">
        <f t="shared" si="4"/>
        <v>134.56708333333333</v>
      </c>
      <c r="O8" s="46">
        <f t="shared" si="0"/>
        <v>2112.8000000000002</v>
      </c>
    </row>
    <row r="9" spans="2:15" ht="15" customHeight="1" x14ac:dyDescent="0.25">
      <c r="B9" s="69"/>
      <c r="C9" s="88"/>
      <c r="D9" s="82" t="s">
        <v>27</v>
      </c>
      <c r="E9" s="83">
        <v>2.2999999999999998</v>
      </c>
      <c r="F9" s="89" t="s">
        <v>23</v>
      </c>
      <c r="G9" s="82"/>
      <c r="H9" s="90">
        <v>87</v>
      </c>
      <c r="I9" s="97">
        <f>'Zdroj-Eurostat'!D6+'Zdroj-Eurostat'!D7-'Zdroj-Eurostat'!D8</f>
        <v>46.1</v>
      </c>
      <c r="J9" s="80">
        <v>345.1</v>
      </c>
      <c r="K9" s="80">
        <f t="shared" ref="K9:K11" si="6">J9*E9/12*1.27</f>
        <v>84.003091666666663</v>
      </c>
      <c r="L9" s="81">
        <f>E9*H9</f>
        <v>200.1</v>
      </c>
      <c r="M9" s="81">
        <f t="shared" ref="M9:M11" si="7">L9*1.27</f>
        <v>254.12700000000001</v>
      </c>
      <c r="N9" s="81">
        <f t="shared" si="4"/>
        <v>21.177250000000001</v>
      </c>
      <c r="O9" s="47">
        <f t="shared" si="0"/>
        <v>699.66</v>
      </c>
    </row>
    <row r="10" spans="2:15" ht="15" customHeight="1" x14ac:dyDescent="0.25">
      <c r="B10" s="69"/>
      <c r="C10" s="88" t="s">
        <v>2</v>
      </c>
      <c r="D10" s="82" t="s">
        <v>26</v>
      </c>
      <c r="E10" s="83">
        <v>29</v>
      </c>
      <c r="F10" s="89" t="s">
        <v>24</v>
      </c>
      <c r="G10" s="82"/>
      <c r="H10" s="90">
        <v>172</v>
      </c>
      <c r="I10" s="92">
        <f>'Zdroj-Eurostat'!D29+'Zdroj-Eurostat'!D30-'Zdroj-Eurostat'!D31</f>
        <v>7.6999999999999993</v>
      </c>
      <c r="J10" s="80">
        <v>133.28</v>
      </c>
      <c r="K10" s="80">
        <f t="shared" si="6"/>
        <v>409.05853333333329</v>
      </c>
      <c r="L10" s="98">
        <f>(24*H11)+(E10-24)*H10</f>
        <v>1412</v>
      </c>
      <c r="M10" s="81">
        <f t="shared" si="7"/>
        <v>1793.24</v>
      </c>
      <c r="N10" s="81">
        <f t="shared" si="4"/>
        <v>149.43666666666667</v>
      </c>
      <c r="O10" s="47">
        <f t="shared" si="0"/>
        <v>2676.4199999999996</v>
      </c>
    </row>
    <row r="11" spans="2:15" ht="15" customHeight="1" x14ac:dyDescent="0.25">
      <c r="B11" s="69"/>
      <c r="C11" s="93"/>
      <c r="D11" s="29" t="s">
        <v>27</v>
      </c>
      <c r="E11" s="39">
        <v>0.61</v>
      </c>
      <c r="F11" s="41" t="s">
        <v>25</v>
      </c>
      <c r="G11" s="29"/>
      <c r="H11" s="45">
        <v>23</v>
      </c>
      <c r="I11" s="42">
        <f>'Zdroj-Eurostat'!D22+'Zdroj-Eurostat'!D23-'Zdroj-Eurostat'!D24</f>
        <v>7.6999999999999993</v>
      </c>
      <c r="J11" s="34">
        <v>133.28</v>
      </c>
      <c r="K11" s="34">
        <f t="shared" si="6"/>
        <v>8.6043346666666665</v>
      </c>
      <c r="L11" s="32">
        <f>E11*H11</f>
        <v>14.03</v>
      </c>
      <c r="M11" s="32">
        <f t="shared" si="7"/>
        <v>17.818100000000001</v>
      </c>
      <c r="N11" s="32">
        <f t="shared" si="4"/>
        <v>1.4848416666666668</v>
      </c>
      <c r="O11" s="49">
        <f t="shared" si="0"/>
        <v>71.967799999999997</v>
      </c>
    </row>
    <row r="12" spans="2:15" ht="15" hidden="1" customHeight="1" x14ac:dyDescent="0.25">
      <c r="B12" s="70"/>
      <c r="C12" s="82" t="s">
        <v>30</v>
      </c>
      <c r="D12" s="82" t="s">
        <v>31</v>
      </c>
      <c r="E12" s="83" t="s">
        <v>31</v>
      </c>
      <c r="F12" s="83" t="s">
        <v>31</v>
      </c>
      <c r="G12" s="82"/>
      <c r="H12" s="84" t="s">
        <v>31</v>
      </c>
      <c r="I12" s="84" t="s">
        <v>31</v>
      </c>
      <c r="J12" s="84" t="s">
        <v>31</v>
      </c>
      <c r="K12" s="80" t="e">
        <f t="shared" si="5"/>
        <v>#VALUE!</v>
      </c>
      <c r="L12" s="84" t="s">
        <v>31</v>
      </c>
      <c r="M12" s="85" t="s">
        <v>31</v>
      </c>
      <c r="N12" s="81" t="e">
        <f t="shared" si="4"/>
        <v>#VALUE!</v>
      </c>
      <c r="O12" s="86" t="s">
        <v>31</v>
      </c>
    </row>
    <row r="13" spans="2:15" ht="15" customHeight="1" x14ac:dyDescent="0.25">
      <c r="B13" s="71" t="s">
        <v>5</v>
      </c>
      <c r="C13" s="87" t="s">
        <v>1</v>
      </c>
      <c r="D13" s="24" t="s">
        <v>26</v>
      </c>
      <c r="E13" s="25">
        <v>8.6999999999999993</v>
      </c>
      <c r="F13" s="35" t="s">
        <v>22</v>
      </c>
      <c r="G13" s="37">
        <v>145</v>
      </c>
      <c r="H13" s="37"/>
      <c r="I13" s="40">
        <f>'Zdroj-Eurostat'!C13+'Zdroj-Eurostat'!C14-'Zdroj-Eurostat'!C15</f>
        <v>73.7</v>
      </c>
      <c r="J13" s="28">
        <v>345.1</v>
      </c>
      <c r="K13" s="28">
        <f>J13*E13/12*1.23</f>
        <v>307.74292499999996</v>
      </c>
      <c r="L13" s="26">
        <f>(2.5*G14)+(E13-2.5)*G13+(I13*E13)</f>
        <v>1765.19</v>
      </c>
      <c r="M13" s="26">
        <f>L13*1.23</f>
        <v>2171.1837</v>
      </c>
      <c r="N13" s="26">
        <f t="shared" si="4"/>
        <v>180.93197499999999</v>
      </c>
      <c r="O13" s="46">
        <f t="shared" ref="O13:O22" si="8">(J13+I13)*E13-L13</f>
        <v>1878.37</v>
      </c>
    </row>
    <row r="14" spans="2:15" ht="15" customHeight="1" x14ac:dyDescent="0.25">
      <c r="B14" s="72"/>
      <c r="C14" s="88"/>
      <c r="D14" s="82" t="s">
        <v>27</v>
      </c>
      <c r="E14" s="83">
        <v>2.2999999999999998</v>
      </c>
      <c r="F14" s="89" t="s">
        <v>23</v>
      </c>
      <c r="G14" s="90">
        <v>90</v>
      </c>
      <c r="H14" s="90"/>
      <c r="I14" s="91">
        <f>'Zdroj-Eurostat'!C6+'Zdroj-Eurostat'!C7-'Zdroj-Eurostat'!C8</f>
        <v>91.699999999999989</v>
      </c>
      <c r="J14" s="80">
        <v>345.1</v>
      </c>
      <c r="K14" s="80">
        <f t="shared" ref="K14:K16" si="9">J14*E14/12*1.23</f>
        <v>81.357324999999989</v>
      </c>
      <c r="L14" s="81">
        <f>(G14+I14)*E14</f>
        <v>417.90999999999997</v>
      </c>
      <c r="M14" s="81">
        <f t="shared" ref="M14:M17" si="10">L14*1.23</f>
        <v>514.02929999999992</v>
      </c>
      <c r="N14" s="81">
        <f t="shared" si="4"/>
        <v>42.835774999999991</v>
      </c>
      <c r="O14" s="47">
        <f t="shared" si="8"/>
        <v>586.73</v>
      </c>
    </row>
    <row r="15" spans="2:15" ht="15" customHeight="1" x14ac:dyDescent="0.25">
      <c r="B15" s="72"/>
      <c r="C15" s="88" t="s">
        <v>2</v>
      </c>
      <c r="D15" s="82" t="s">
        <v>26</v>
      </c>
      <c r="E15" s="83">
        <v>29</v>
      </c>
      <c r="F15" s="82"/>
      <c r="G15" s="90">
        <v>43</v>
      </c>
      <c r="H15" s="90"/>
      <c r="I15" s="92">
        <f>'Zdroj-Eurostat'!C29+'Zdroj-Eurostat'!C30-'Zdroj-Eurostat'!C31</f>
        <v>10.4</v>
      </c>
      <c r="J15" s="80">
        <v>133.28</v>
      </c>
      <c r="K15" s="80">
        <f t="shared" si="9"/>
        <v>396.17479999999995</v>
      </c>
      <c r="L15" s="81">
        <f t="shared" ref="L15:L17" si="11">(G15+I15)*E15</f>
        <v>1548.6</v>
      </c>
      <c r="M15" s="81">
        <f t="shared" si="10"/>
        <v>1904.7779999999998</v>
      </c>
      <c r="N15" s="81">
        <f t="shared" si="4"/>
        <v>158.73149999999998</v>
      </c>
      <c r="O15" s="47">
        <f t="shared" si="8"/>
        <v>2618.1200000000003</v>
      </c>
    </row>
    <row r="16" spans="2:15" ht="15" customHeight="1" x14ac:dyDescent="0.25">
      <c r="B16" s="72"/>
      <c r="C16" s="93"/>
      <c r="D16" s="29" t="s">
        <v>27</v>
      </c>
      <c r="E16" s="39">
        <v>0.61</v>
      </c>
      <c r="F16" s="29"/>
      <c r="G16" s="45">
        <v>43</v>
      </c>
      <c r="H16" s="45"/>
      <c r="I16" s="42">
        <f>'Zdroj-Eurostat'!C22+'Zdroj-Eurostat'!C23-'Zdroj-Eurostat'!C24</f>
        <v>12.6</v>
      </c>
      <c r="J16" s="34">
        <v>133.28</v>
      </c>
      <c r="K16" s="34">
        <f t="shared" si="9"/>
        <v>8.3333320000000004</v>
      </c>
      <c r="L16" s="32">
        <f t="shared" si="11"/>
        <v>33.915999999999997</v>
      </c>
      <c r="M16" s="32">
        <f t="shared" si="10"/>
        <v>41.716679999999997</v>
      </c>
      <c r="N16" s="32">
        <f t="shared" si="4"/>
        <v>3.4763899999999999</v>
      </c>
      <c r="O16" s="49">
        <f t="shared" si="8"/>
        <v>55.070800000000006</v>
      </c>
    </row>
    <row r="17" spans="2:15" ht="15" hidden="1" customHeight="1" x14ac:dyDescent="0.25">
      <c r="B17" s="73"/>
      <c r="C17" s="29" t="s">
        <v>30</v>
      </c>
      <c r="D17" s="29" t="s">
        <v>26</v>
      </c>
      <c r="E17" s="30">
        <v>7</v>
      </c>
      <c r="F17" s="41"/>
      <c r="G17" s="42">
        <v>114</v>
      </c>
      <c r="H17" s="43"/>
      <c r="I17" s="42">
        <f>I15</f>
        <v>10.4</v>
      </c>
      <c r="J17" s="34">
        <v>133.28</v>
      </c>
      <c r="K17" s="80">
        <f t="shared" si="5"/>
        <v>77.74666666666667</v>
      </c>
      <c r="L17" s="32">
        <f t="shared" si="11"/>
        <v>870.80000000000007</v>
      </c>
      <c r="M17" s="32">
        <f t="shared" si="10"/>
        <v>1071.0840000000001</v>
      </c>
      <c r="N17" s="81">
        <f t="shared" si="4"/>
        <v>89.257000000000005</v>
      </c>
      <c r="O17" s="49">
        <f t="shared" si="8"/>
        <v>134.95999999999992</v>
      </c>
    </row>
    <row r="18" spans="2:15" ht="15" customHeight="1" x14ac:dyDescent="0.25">
      <c r="B18" s="74" t="s">
        <v>6</v>
      </c>
      <c r="C18" s="24" t="s">
        <v>1</v>
      </c>
      <c r="D18" s="24" t="s">
        <v>26</v>
      </c>
      <c r="E18" s="25">
        <v>8.6999999999999993</v>
      </c>
      <c r="F18" s="24"/>
      <c r="G18" s="37">
        <v>245</v>
      </c>
      <c r="H18" s="37"/>
      <c r="I18" s="44">
        <f>'Zdroj-Eurostat'!E13+'Zdroj-Eurostat'!E14-'Zdroj-Eurostat'!E15</f>
        <v>41.099999999999994</v>
      </c>
      <c r="J18" s="28">
        <v>345.1</v>
      </c>
      <c r="K18" s="80">
        <f>J18*E18/12*1.21</f>
        <v>302.73897499999998</v>
      </c>
      <c r="L18" s="26">
        <f>(G18+I18)*E18</f>
        <v>2489.0700000000002</v>
      </c>
      <c r="M18" s="26">
        <f>L18*1.21</f>
        <v>3011.7746999999999</v>
      </c>
      <c r="N18" s="81">
        <f t="shared" si="4"/>
        <v>250.98122499999999</v>
      </c>
      <c r="O18" s="46">
        <f t="shared" si="8"/>
        <v>870.86999999999989</v>
      </c>
    </row>
    <row r="19" spans="2:15" ht="15" customHeight="1" x14ac:dyDescent="0.25">
      <c r="B19" s="75"/>
      <c r="C19" s="82"/>
      <c r="D19" s="82" t="s">
        <v>27</v>
      </c>
      <c r="E19" s="83">
        <v>2.2999999999999998</v>
      </c>
      <c r="F19" s="82"/>
      <c r="G19" s="90">
        <v>245</v>
      </c>
      <c r="H19" s="90"/>
      <c r="I19" s="103">
        <f>'Zdroj-Eurostat'!E6+'Zdroj-Eurostat'!E7-'Zdroj-Eurostat'!E8</f>
        <v>94.1</v>
      </c>
      <c r="J19" s="80">
        <v>345.1</v>
      </c>
      <c r="K19" s="80">
        <f t="shared" ref="K19:K20" si="12">J19*E19/12*1.21</f>
        <v>80.034441666666666</v>
      </c>
      <c r="L19" s="81">
        <f t="shared" ref="L19:L22" si="13">(G19+I19)*E19</f>
        <v>779.93</v>
      </c>
      <c r="M19" s="81">
        <f t="shared" ref="M19:M22" si="14">L19*1.21</f>
        <v>943.71529999999996</v>
      </c>
      <c r="N19" s="81">
        <f t="shared" si="4"/>
        <v>78.642941666666658</v>
      </c>
      <c r="O19" s="47">
        <f t="shared" si="8"/>
        <v>230.23000000000013</v>
      </c>
    </row>
    <row r="20" spans="2:15" ht="15" customHeight="1" x14ac:dyDescent="0.25">
      <c r="B20" s="75"/>
      <c r="C20" s="82" t="s">
        <v>2</v>
      </c>
      <c r="D20" s="82" t="s">
        <v>26</v>
      </c>
      <c r="E20" s="83">
        <v>29</v>
      </c>
      <c r="F20" s="82"/>
      <c r="G20" s="90">
        <v>120</v>
      </c>
      <c r="H20" s="90"/>
      <c r="I20" s="90">
        <f>'Zdroj-Eurostat'!E29+'Zdroj-Eurostat'!E30-'Zdroj-Eurostat'!E31</f>
        <v>4.8999999999999986</v>
      </c>
      <c r="J20" s="80">
        <v>133.28</v>
      </c>
      <c r="K20" s="80">
        <f t="shared" si="12"/>
        <v>389.73293333333328</v>
      </c>
      <c r="L20" s="81">
        <f t="shared" si="13"/>
        <v>3622.1000000000004</v>
      </c>
      <c r="M20" s="81">
        <f t="shared" si="14"/>
        <v>4382.741</v>
      </c>
      <c r="N20" s="81">
        <f t="shared" si="4"/>
        <v>365.22841666666665</v>
      </c>
      <c r="O20" s="47">
        <f t="shared" si="8"/>
        <v>385.11999999999989</v>
      </c>
    </row>
    <row r="21" spans="2:15" ht="15" customHeight="1" thickBot="1" x14ac:dyDescent="0.3">
      <c r="B21" s="76"/>
      <c r="C21" s="50"/>
      <c r="D21" s="50" t="s">
        <v>27</v>
      </c>
      <c r="E21" s="64">
        <v>0.61</v>
      </c>
      <c r="F21" s="50"/>
      <c r="G21" s="51">
        <v>120</v>
      </c>
      <c r="H21" s="51"/>
      <c r="I21" s="78">
        <f>'Zdroj-Eurostat'!E22+'Zdroj-Eurostat'!E23-'Zdroj-Eurostat'!E24</f>
        <v>18.5</v>
      </c>
      <c r="J21" s="52">
        <v>133.28</v>
      </c>
      <c r="K21" s="52">
        <f>J21*E21/12*1.21</f>
        <v>8.1978306666666665</v>
      </c>
      <c r="L21" s="53">
        <f t="shared" si="13"/>
        <v>84.484999999999999</v>
      </c>
      <c r="M21" s="53">
        <f t="shared" si="14"/>
        <v>102.22685</v>
      </c>
      <c r="N21" s="53">
        <f t="shared" si="4"/>
        <v>8.5189041666666672</v>
      </c>
      <c r="O21" s="77">
        <f t="shared" si="8"/>
        <v>8.1007999999999925</v>
      </c>
    </row>
    <row r="22" spans="2:15" ht="15" hidden="1" customHeight="1" x14ac:dyDescent="0.25">
      <c r="B22" s="63"/>
      <c r="C22" s="29" t="s">
        <v>30</v>
      </c>
      <c r="D22" s="29" t="s">
        <v>26</v>
      </c>
      <c r="E22" s="30">
        <v>7</v>
      </c>
      <c r="F22" s="31"/>
      <c r="G22" s="45">
        <v>120</v>
      </c>
      <c r="H22" s="45"/>
      <c r="I22" s="45">
        <f>I20</f>
        <v>4.8999999999999986</v>
      </c>
      <c r="J22" s="34">
        <v>133.28</v>
      </c>
      <c r="K22" s="80">
        <f t="shared" si="5"/>
        <v>77.74666666666667</v>
      </c>
      <c r="L22" s="32">
        <f t="shared" si="13"/>
        <v>874.30000000000007</v>
      </c>
      <c r="M22" s="32">
        <f t="shared" si="14"/>
        <v>1057.903</v>
      </c>
      <c r="N22" s="32"/>
      <c r="O22" s="49">
        <f t="shared" si="8"/>
        <v>92.959999999999923</v>
      </c>
    </row>
    <row r="25" spans="2:15" ht="5.25" customHeight="1" x14ac:dyDescent="0.25"/>
    <row r="26" spans="2:15" ht="15.75" hidden="1" x14ac:dyDescent="0.25">
      <c r="C26" s="4" t="s">
        <v>9</v>
      </c>
      <c r="D26" s="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2:15" ht="45" hidden="1" customHeight="1" x14ac:dyDescent="0.25">
      <c r="C27" s="13" t="s">
        <v>8</v>
      </c>
      <c r="D27" s="14"/>
      <c r="E27" s="6" t="s">
        <v>0</v>
      </c>
      <c r="F27" s="6"/>
      <c r="G27" s="6"/>
      <c r="H27" s="6"/>
      <c r="I27" s="6"/>
      <c r="J27" s="6"/>
      <c r="K27" s="6"/>
      <c r="L27" s="6"/>
      <c r="M27" s="6"/>
      <c r="N27" s="6"/>
      <c r="O27" s="6" t="s">
        <v>4</v>
      </c>
    </row>
    <row r="28" spans="2:15" hidden="1" x14ac:dyDescent="0.25">
      <c r="C28" s="7" t="s">
        <v>1</v>
      </c>
      <c r="D28" s="15"/>
      <c r="E28" s="8" t="e">
        <f>#REF!</f>
        <v>#REF!</v>
      </c>
      <c r="F28" s="8"/>
      <c r="G28" s="8"/>
      <c r="H28" s="8"/>
      <c r="I28" s="8"/>
      <c r="J28" s="8"/>
      <c r="K28" s="8"/>
      <c r="L28" s="8"/>
      <c r="M28" s="8"/>
      <c r="N28" s="8"/>
      <c r="O28" s="9" t="e">
        <f>#REF!*(1+#REF!)</f>
        <v>#REF!</v>
      </c>
    </row>
    <row r="29" spans="2:15" ht="15.75" hidden="1" thickBot="1" x14ac:dyDescent="0.3">
      <c r="C29" s="10" t="s">
        <v>2</v>
      </c>
      <c r="D29" s="16"/>
      <c r="E29" s="11" t="e">
        <f>#REF!</f>
        <v>#REF!</v>
      </c>
      <c r="F29" s="11"/>
      <c r="G29" s="11"/>
      <c r="H29" s="11"/>
      <c r="I29" s="11"/>
      <c r="J29" s="11"/>
      <c r="K29" s="11"/>
      <c r="L29" s="11"/>
      <c r="M29" s="11"/>
      <c r="N29" s="11"/>
      <c r="O29" s="12" t="e">
        <f>#REF!*(1+#REF!)</f>
        <v>#REF!</v>
      </c>
    </row>
  </sheetData>
  <mergeCells count="4">
    <mergeCell ref="B3:B7"/>
    <mergeCell ref="B8:B12"/>
    <mergeCell ref="B13:B17"/>
    <mergeCell ref="B18:B21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showGridLines="0" workbookViewId="0">
      <selection activeCell="J21" sqref="J21"/>
    </sheetView>
  </sheetViews>
  <sheetFormatPr defaultRowHeight="15" x14ac:dyDescent="0.25"/>
  <cols>
    <col min="1" max="1" width="42.85546875" customWidth="1"/>
  </cols>
  <sheetData>
    <row r="1" spans="1:5" ht="21" x14ac:dyDescent="0.35">
      <c r="A1" s="1" t="s">
        <v>43</v>
      </c>
    </row>
    <row r="2" spans="1:5" x14ac:dyDescent="0.25">
      <c r="A2" s="57" t="s">
        <v>42</v>
      </c>
    </row>
    <row r="3" spans="1:5" x14ac:dyDescent="0.25">
      <c r="A3" s="3" t="s">
        <v>11</v>
      </c>
    </row>
    <row r="4" spans="1:5" x14ac:dyDescent="0.25">
      <c r="A4" s="2" t="s">
        <v>45</v>
      </c>
      <c r="B4" s="55" t="s">
        <v>12</v>
      </c>
      <c r="C4" s="55" t="s">
        <v>13</v>
      </c>
      <c r="D4" s="55" t="s">
        <v>14</v>
      </c>
      <c r="E4" s="55" t="s">
        <v>15</v>
      </c>
    </row>
    <row r="5" spans="1:5" x14ac:dyDescent="0.25">
      <c r="A5" s="18" t="s">
        <v>16</v>
      </c>
      <c r="B5" s="55">
        <v>64</v>
      </c>
      <c r="C5" s="55">
        <v>47.199999999999996</v>
      </c>
      <c r="D5" s="55">
        <v>33.700000000000003</v>
      </c>
      <c r="E5" s="55">
        <v>114</v>
      </c>
    </row>
    <row r="6" spans="1:5" x14ac:dyDescent="0.25">
      <c r="A6" s="18" t="s">
        <v>17</v>
      </c>
      <c r="B6" s="55">
        <v>58.2</v>
      </c>
      <c r="C6" s="55">
        <v>50.6</v>
      </c>
      <c r="D6" s="55">
        <v>46.1</v>
      </c>
      <c r="E6" s="55">
        <v>72.7</v>
      </c>
    </row>
    <row r="7" spans="1:5" x14ac:dyDescent="0.25">
      <c r="A7" s="18" t="s">
        <v>18</v>
      </c>
      <c r="B7" s="55">
        <v>64.400000000000006</v>
      </c>
      <c r="C7" s="55">
        <v>73</v>
      </c>
      <c r="D7" s="55">
        <v>21.6</v>
      </c>
      <c r="E7" s="55">
        <v>57.8</v>
      </c>
    </row>
    <row r="8" spans="1:5" x14ac:dyDescent="0.25">
      <c r="A8" s="18" t="s">
        <v>19</v>
      </c>
      <c r="B8" s="55">
        <v>31.099999999999998</v>
      </c>
      <c r="C8" s="55">
        <v>31.9</v>
      </c>
      <c r="D8" s="55">
        <v>21.6</v>
      </c>
      <c r="E8" s="55">
        <v>36.4</v>
      </c>
    </row>
    <row r="10" spans="1:5" x14ac:dyDescent="0.25">
      <c r="A10" s="19" t="s">
        <v>20</v>
      </c>
    </row>
    <row r="11" spans="1:5" x14ac:dyDescent="0.25">
      <c r="A11" s="18" t="s">
        <v>46</v>
      </c>
      <c r="B11" s="55" t="s">
        <v>12</v>
      </c>
      <c r="C11" s="55" t="s">
        <v>13</v>
      </c>
      <c r="D11" s="55" t="s">
        <v>14</v>
      </c>
      <c r="E11" s="55" t="s">
        <v>15</v>
      </c>
    </row>
    <row r="12" spans="1:5" x14ac:dyDescent="0.25">
      <c r="A12" s="18" t="s">
        <v>16</v>
      </c>
      <c r="B12" s="55">
        <v>57.8</v>
      </c>
      <c r="C12" s="55">
        <v>42.3</v>
      </c>
      <c r="D12" s="55">
        <v>34.200000000000003</v>
      </c>
      <c r="E12" s="55">
        <v>84.5</v>
      </c>
    </row>
    <row r="13" spans="1:5" x14ac:dyDescent="0.25">
      <c r="A13" s="18" t="s">
        <v>17</v>
      </c>
      <c r="B13" s="55">
        <v>29.7</v>
      </c>
      <c r="C13" s="55">
        <v>40.4</v>
      </c>
      <c r="D13" s="55">
        <v>43.9</v>
      </c>
      <c r="E13" s="55">
        <v>32.599999999999994</v>
      </c>
    </row>
    <row r="14" spans="1:5" x14ac:dyDescent="0.25">
      <c r="A14" s="18" t="s">
        <v>18</v>
      </c>
      <c r="B14" s="55">
        <v>57.5</v>
      </c>
      <c r="C14" s="55">
        <v>60</v>
      </c>
      <c r="D14" s="55">
        <v>21.1</v>
      </c>
      <c r="E14" s="55">
        <v>30.5</v>
      </c>
    </row>
    <row r="15" spans="1:5" x14ac:dyDescent="0.25">
      <c r="A15" s="18" t="s">
        <v>19</v>
      </c>
      <c r="B15" s="55">
        <v>24.2</v>
      </c>
      <c r="C15" s="55">
        <v>26.700000000000003</v>
      </c>
      <c r="D15" s="55">
        <v>21.1</v>
      </c>
      <c r="E15" s="55">
        <v>22</v>
      </c>
    </row>
    <row r="17" spans="1:6" ht="21" x14ac:dyDescent="0.35">
      <c r="A17" s="1" t="s">
        <v>44</v>
      </c>
    </row>
    <row r="18" spans="1:6" x14ac:dyDescent="0.25">
      <c r="A18" s="57" t="s">
        <v>41</v>
      </c>
    </row>
    <row r="19" spans="1:6" x14ac:dyDescent="0.25">
      <c r="A19" s="20" t="s">
        <v>49</v>
      </c>
      <c r="B19" s="21"/>
      <c r="C19" s="21"/>
      <c r="D19" s="21"/>
      <c r="E19" s="21"/>
    </row>
    <row r="20" spans="1:6" x14ac:dyDescent="0.25">
      <c r="A20" s="22" t="s">
        <v>47</v>
      </c>
      <c r="B20" s="55" t="s">
        <v>12</v>
      </c>
      <c r="C20" s="55" t="s">
        <v>13</v>
      </c>
      <c r="D20" s="55" t="s">
        <v>14</v>
      </c>
      <c r="E20" s="55" t="s">
        <v>15</v>
      </c>
    </row>
    <row r="21" spans="1:6" x14ac:dyDescent="0.25">
      <c r="A21" s="18" t="s">
        <v>16</v>
      </c>
      <c r="B21" s="55">
        <v>39</v>
      </c>
      <c r="C21" s="55">
        <v>24</v>
      </c>
      <c r="D21" s="55">
        <v>16.399999999999999</v>
      </c>
      <c r="E21" s="56">
        <v>72.5</v>
      </c>
    </row>
    <row r="22" spans="1:6" x14ac:dyDescent="0.25">
      <c r="A22" s="18" t="s">
        <v>17</v>
      </c>
      <c r="B22" s="56">
        <v>58.2</v>
      </c>
      <c r="C22" s="55">
        <v>12.1</v>
      </c>
      <c r="D22" s="55">
        <v>7.7</v>
      </c>
      <c r="E22" s="55">
        <v>18.399999999999999</v>
      </c>
    </row>
    <row r="23" spans="1:6" x14ac:dyDescent="0.25">
      <c r="A23" s="18" t="s">
        <v>18</v>
      </c>
      <c r="B23" s="55">
        <v>19.399999999999999</v>
      </c>
      <c r="C23" s="55">
        <v>8.9</v>
      </c>
      <c r="D23" s="55">
        <v>6.5</v>
      </c>
      <c r="E23" s="55">
        <v>16</v>
      </c>
    </row>
    <row r="24" spans="1:6" x14ac:dyDescent="0.25">
      <c r="A24" s="18" t="s">
        <v>19</v>
      </c>
      <c r="B24" s="55">
        <v>19.399999999999999</v>
      </c>
      <c r="C24" s="55">
        <v>8.4</v>
      </c>
      <c r="D24" s="55">
        <v>6.5</v>
      </c>
      <c r="E24" s="55">
        <v>15.9</v>
      </c>
    </row>
    <row r="25" spans="1:6" x14ac:dyDescent="0.25">
      <c r="A25" s="21"/>
      <c r="B25" s="21"/>
      <c r="C25" s="21"/>
      <c r="D25" s="21"/>
      <c r="E25" s="21"/>
    </row>
    <row r="26" spans="1:6" x14ac:dyDescent="0.25">
      <c r="A26" s="19" t="s">
        <v>48</v>
      </c>
      <c r="B26" s="21"/>
      <c r="C26" s="21"/>
      <c r="D26" s="21"/>
      <c r="E26" s="21"/>
    </row>
    <row r="27" spans="1:6" x14ac:dyDescent="0.25">
      <c r="A27" s="22" t="s">
        <v>47</v>
      </c>
      <c r="B27" s="22" t="s">
        <v>12</v>
      </c>
      <c r="C27" s="22" t="s">
        <v>13</v>
      </c>
      <c r="D27" s="22" t="s">
        <v>14</v>
      </c>
      <c r="E27" s="22" t="s">
        <v>15</v>
      </c>
    </row>
    <row r="28" spans="1:6" x14ac:dyDescent="0.25">
      <c r="A28" s="18" t="s">
        <v>16</v>
      </c>
      <c r="B28" s="22">
        <v>19</v>
      </c>
      <c r="C28" s="22">
        <v>22.6</v>
      </c>
      <c r="D28" s="22">
        <v>16.399999999999999</v>
      </c>
      <c r="E28" s="22">
        <v>43</v>
      </c>
      <c r="F28" s="23"/>
    </row>
    <row r="29" spans="1:6" x14ac:dyDescent="0.25">
      <c r="A29" s="18" t="s">
        <v>17</v>
      </c>
      <c r="B29" s="22">
        <v>15.6</v>
      </c>
      <c r="C29" s="22">
        <v>9.9</v>
      </c>
      <c r="D29" s="22">
        <v>7.7</v>
      </c>
      <c r="E29" s="22">
        <v>4.8</v>
      </c>
      <c r="F29" s="23"/>
    </row>
    <row r="30" spans="1:6" x14ac:dyDescent="0.25">
      <c r="A30" s="18" t="s">
        <v>18</v>
      </c>
      <c r="B30" s="22">
        <v>6.9</v>
      </c>
      <c r="C30" s="22">
        <v>8.1</v>
      </c>
      <c r="D30" s="22">
        <v>6.5</v>
      </c>
      <c r="E30" s="22">
        <v>8.4</v>
      </c>
      <c r="F30" s="23"/>
    </row>
    <row r="31" spans="1:6" x14ac:dyDescent="0.25">
      <c r="A31" s="18" t="s">
        <v>19</v>
      </c>
      <c r="B31" s="22">
        <v>6.9</v>
      </c>
      <c r="C31" s="22">
        <v>7.6</v>
      </c>
      <c r="D31" s="22">
        <v>6.5</v>
      </c>
      <c r="E31" s="22">
        <v>8.3000000000000007</v>
      </c>
    </row>
  </sheetData>
  <hyperlinks>
    <hyperlink ref="A18" r:id="rId1" xr:uid="{A12A9831-9D73-4727-9A88-6208917AC364}"/>
    <hyperlink ref="A2" r:id="rId2" xr:uid="{E31638AB-9EBB-40D3-B87B-00CDE3166435}"/>
  </hyperlinks>
  <pageMargins left="0.7" right="0.7" top="0.75" bottom="0.75" header="0.3" footer="0.3"/>
  <pageSetup paperSize="9" orientation="portrait"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66176-D280-4F78-8332-9129A06C5F39}">
  <dimension ref="A1:A18"/>
  <sheetViews>
    <sheetView workbookViewId="0">
      <selection activeCell="A38" sqref="A38"/>
    </sheetView>
  </sheetViews>
  <sheetFormatPr defaultRowHeight="15" x14ac:dyDescent="0.25"/>
  <cols>
    <col min="1" max="1" width="161.5703125" customWidth="1"/>
  </cols>
  <sheetData>
    <row r="1" spans="1:1" ht="18.75" x14ac:dyDescent="0.25">
      <c r="A1" s="60" t="s">
        <v>65</v>
      </c>
    </row>
    <row r="2" spans="1:1" x14ac:dyDescent="0.25">
      <c r="A2" s="17" t="s">
        <v>50</v>
      </c>
    </row>
    <row r="3" spans="1:1" x14ac:dyDescent="0.25">
      <c r="A3" s="59" t="s">
        <v>51</v>
      </c>
    </row>
    <row r="4" spans="1:1" ht="18.75" x14ac:dyDescent="0.25">
      <c r="A4" s="61" t="s">
        <v>64</v>
      </c>
    </row>
    <row r="5" spans="1:1" x14ac:dyDescent="0.25">
      <c r="A5" s="17" t="s">
        <v>1</v>
      </c>
    </row>
    <row r="6" spans="1:1" x14ac:dyDescent="0.25">
      <c r="A6" s="59" t="s">
        <v>52</v>
      </c>
    </row>
    <row r="7" spans="1:1" hidden="1" x14ac:dyDescent="0.25">
      <c r="A7" s="58" t="s">
        <v>53</v>
      </c>
    </row>
    <row r="8" spans="1:1" hidden="1" x14ac:dyDescent="0.25">
      <c r="A8" s="59" t="s">
        <v>54</v>
      </c>
    </row>
    <row r="9" spans="1:1" x14ac:dyDescent="0.25">
      <c r="A9" s="17" t="s">
        <v>2</v>
      </c>
    </row>
    <row r="10" spans="1:1" x14ac:dyDescent="0.25">
      <c r="A10" s="59" t="s">
        <v>55</v>
      </c>
    </row>
    <row r="11" spans="1:1" x14ac:dyDescent="0.25">
      <c r="A11" s="59" t="s">
        <v>56</v>
      </c>
    </row>
    <row r="12" spans="1:1" ht="18.75" x14ac:dyDescent="0.25">
      <c r="A12" s="62" t="s">
        <v>63</v>
      </c>
    </row>
    <row r="13" spans="1:1" x14ac:dyDescent="0.25">
      <c r="A13" s="59" t="s">
        <v>57</v>
      </c>
    </row>
    <row r="14" spans="1:1" x14ac:dyDescent="0.25">
      <c r="A14" s="59" t="s">
        <v>58</v>
      </c>
    </row>
    <row r="15" spans="1:1" x14ac:dyDescent="0.25">
      <c r="A15" s="59" t="s">
        <v>59</v>
      </c>
    </row>
    <row r="16" spans="1:1" x14ac:dyDescent="0.25">
      <c r="A16" s="59" t="s">
        <v>60</v>
      </c>
    </row>
    <row r="17" spans="1:1" x14ac:dyDescent="0.25">
      <c r="A17" s="59" t="s">
        <v>61</v>
      </c>
    </row>
    <row r="18" spans="1:1" x14ac:dyDescent="0.25">
      <c r="A18" s="59" t="s">
        <v>62</v>
      </c>
    </row>
  </sheetData>
  <hyperlinks>
    <hyperlink ref="A3" r:id="rId1" xr:uid="{D2000126-F88C-4980-BA98-1E26C4E79B8E}"/>
    <hyperlink ref="A6" r:id="rId2" xr:uid="{626E7D76-A5B0-49A7-A0E7-60A9ABD78A20}"/>
    <hyperlink ref="A8" r:id="rId3" location="xd_co_f=M2ZjYTVlNWQtZDQyYS00MTBhLWExYjEtYzgzZjE0OTFiNWZm~" display="https://www.sejm.gov.pl/Sejm9.nsf/PrzebiegProc.xsp?id=548E9C764065C2AAC12588A90026B396 - xd_co_f=M2ZjYTVlNWQtZDQyYS00MTBhLWExYjEtYzgzZjE0OTFiNWZm~" xr:uid="{73D53AB1-C8A8-428D-8EAD-D91749D1DC10}"/>
    <hyperlink ref="A10" r:id="rId4" xr:uid="{4D9C5584-4BE1-4B5F-B9E1-1318B89FBF33}"/>
    <hyperlink ref="A11" r:id="rId5" xr:uid="{6A79D946-18AC-44B0-B099-0E1BAE2CECA4}"/>
    <hyperlink ref="A13" r:id="rId6" xr:uid="{752ABFE1-DC19-4915-81BA-D789FE7FF5FE}"/>
    <hyperlink ref="A14" r:id="rId7" xr:uid="{AB6235E9-B89C-49EB-8778-BA5115FA3BA6}"/>
    <hyperlink ref="A15" r:id="rId8" xr:uid="{71FF64B0-4594-4412-9975-AE83AFD1EB0A}"/>
    <hyperlink ref="A16" r:id="rId9" xr:uid="{E5EBC472-2F6E-411A-B42F-5084E079564B}"/>
    <hyperlink ref="A17" r:id="rId10" xr:uid="{94CC16E5-CC29-406F-969A-D20CD9AD7FE6}"/>
    <hyperlink ref="A18" r:id="rId11" xr:uid="{5DB92188-0CE2-42ED-AD0A-06783541BE8B}"/>
  </hyperlinks>
  <pageMargins left="0.7" right="0.7" top="0.75" bottom="0.75" header="0.3" footer="0.3"/>
  <pageSetup paperSize="9" orientation="portrait" r:id="rId1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EB674581D9254B8C43707B87D6D210" ma:contentTypeVersion="2" ma:contentTypeDescription="Create a new document." ma:contentTypeScope="" ma:versionID="4c3d706804d1fe1c80d4805a97df37b0">
  <xsd:schema xmlns:xsd="http://www.w3.org/2001/XMLSchema" xmlns:xs="http://www.w3.org/2001/XMLSchema" xmlns:p="http://schemas.microsoft.com/office/2006/metadata/properties" xmlns:ns2="e1960f69-8ecd-4d30-9fc6-5e0c8f1a2750" targetNamespace="http://schemas.microsoft.com/office/2006/metadata/properties" ma:root="true" ma:fieldsID="6441c2faf03e62d240c8a14e0feb39f5" ns2:_="">
    <xsd:import namespace="e1960f69-8ecd-4d30-9fc6-5e0c8f1a27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960f69-8ecd-4d30-9fc6-5e0c8f1a27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42F947-9C3C-463D-B49B-493ADD17DA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960f69-8ecd-4d30-9fc6-5e0c8f1a27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4EE2F4-1CDB-469C-AF38-EE6DED334D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D47BB9-E2B0-4D85-A76E-0F9F578FA138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e1960f69-8ecd-4d30-9fc6-5e0c8f1a2750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Domácnosti</vt:lpstr>
      <vt:lpstr>Zdroj-Eurostat</vt:lpstr>
      <vt:lpstr>Ďalšie zdroje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Harňák</dc:creator>
  <cp:keywords/>
  <dc:description/>
  <cp:lastModifiedBy>Harňák Kamil</cp:lastModifiedBy>
  <cp:revision/>
  <dcterms:created xsi:type="dcterms:W3CDTF">2022-11-03T20:58:22Z</dcterms:created>
  <dcterms:modified xsi:type="dcterms:W3CDTF">2022-12-12T13:07:12Z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0x01010080EB674581D9254B8C43707B87D6D210</vt:lpwstr>
  </property>
</Properties>
</file>